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SHA\2026 - AOSHA - 2025PHIE0106\03 - DOCUMENTS DE MARCHE\EN ATTENTE\"/>
    </mc:Choice>
  </mc:AlternateContent>
  <workbookProtection workbookAlgorithmName="SHA-512" workbookHashValue="/vg6hs8D3L8WZSyMBcZSRkChnDosXKGJDNTHLmn9INWoiisBaSjrkdZzaKlbnfHNW336zmgzJyJuergEsgubjg==" workbookSaltValue="GIiZ9GK1WiLOfIc3CF5GtQ==" workbookSpinCount="100000" lockStructure="1"/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QUANTITES!$A$11:$L$20</definedName>
    <definedName name="_xlnm._FilterDatabase" localSheetId="2" hidden="1">'SPECIMENS-ECHANTILLONS'!$A$8:$G$17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H21" i="1"/>
  <c r="I21" i="1"/>
  <c r="J21" i="1"/>
  <c r="K21" i="1"/>
  <c r="L21" i="1"/>
  <c r="F14" i="6" l="1"/>
  <c r="F15" i="6"/>
  <c r="F16" i="6"/>
  <c r="F17" i="6"/>
  <c r="G17" i="1"/>
  <c r="G18" i="1"/>
  <c r="G19" i="1"/>
  <c r="G20" i="1"/>
  <c r="G18" i="6" l="1"/>
  <c r="F21" i="1" l="1"/>
  <c r="F10" i="6"/>
  <c r="F11" i="6"/>
  <c r="F12" i="6"/>
  <c r="F13" i="6"/>
  <c r="F9" i="6"/>
  <c r="D8" i="4"/>
  <c r="D9" i="4"/>
  <c r="E9" i="4" s="1"/>
  <c r="D10" i="4"/>
  <c r="E10" i="4" s="1"/>
  <c r="D11" i="4"/>
  <c r="E11" i="4" s="1"/>
  <c r="G13" i="1"/>
  <c r="G14" i="1"/>
  <c r="G15" i="1"/>
  <c r="G16" i="1"/>
  <c r="G12" i="1"/>
  <c r="F18" i="6" l="1"/>
  <c r="D12" i="4"/>
  <c r="E8" i="4"/>
  <c r="E12" i="4" s="1"/>
</calcChain>
</file>

<file path=xl/sharedStrings.xml><?xml version="1.0" encoding="utf-8"?>
<sst xmlns="http://schemas.openxmlformats.org/spreadsheetml/2006/main" count="120" uniqueCount="46">
  <si>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</si>
  <si>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</si>
  <si>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</si>
  <si>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</si>
  <si>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</si>
  <si>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</si>
  <si>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</si>
  <si>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</si>
  <si>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</si>
  <si>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</si>
  <si>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</si>
  <si>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</si>
  <si>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</si>
  <si>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</si>
  <si>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</si>
  <si>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</si>
  <si>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</si>
  <si>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</si>
  <si>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</si>
  <si>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</si>
  <si>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</si>
  <si>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</si>
  <si>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</si>
  <si>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</si>
  <si>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</si>
  <si>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</si>
  <si>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</si>
  <si>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</si>
  <si>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</si>
  <si>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C.H. DES PAYS DE MORLAIX</t>
  </si>
  <si>
    <t xml:space="preserve"> C.H. DE LA PRESQU'ÎLE DE CROZON</t>
  </si>
  <si>
    <t>Marché public n°2025PHIE0106</t>
  </si>
  <si>
    <t>Pour les lots 1.1, 2.1 et 4.1, la quantité estimative indiquée est en litre.</t>
  </si>
  <si>
    <t>Pour les lots 2.2 et 4.2, la quantité estimative indiquée est celle du nombre de distributeurs actuellement en place au sein des établissements.</t>
  </si>
  <si>
    <t>GEL OU SOLUTION HYDROALCOOLIQUE AVEC FLUORESCEINE POUR FRICTION CHIRURGICALE DES MAINS</t>
  </si>
  <si>
    <t>FLACON 300 ML A 500 ML AVEC POMPE DOSEUSE DE 3 ML</t>
  </si>
  <si>
    <t>GEL OU SOLUTION HYDROALCOOLIQUE POUR FRICTION CHIRURGICALE DES MAINS</t>
  </si>
  <si>
    <t>FLACON AIRLESS 1 L</t>
  </si>
  <si>
    <t>GAMME DE DISTRIBUTEURS ET SUPPORTS ADAPTES AUX FLACONS</t>
  </si>
  <si>
    <t>FORFAIT POSE / DEPOSE DISTRIBUTEURS ET SUPPORTS</t>
  </si>
  <si>
    <t>PSEF : GAMME DE DISTRIBUTEURS ET SUPPORTS SECURISES ADAPTES</t>
  </si>
  <si>
    <t>GEL OU SOLUTION HYDROALCOOLIQUE POUR FRICTION HYGIENIQUE DES MAINS</t>
  </si>
  <si>
    <t>FLACON DE 100 ML A 150 ML</t>
  </si>
  <si>
    <t>GEL OU SOLUTION HYDROALCOOLIQUE POUR FRICTION HYGIENIQUE ET CHIRURGICALE DES MAINS</t>
  </si>
  <si>
    <t>X</t>
  </si>
  <si>
    <t>Pour les lots 2.3 et 4.3, la quantité indiqué est égale à 1 si la prestation est voulue.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</si>
</sst>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30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11:L20" totalsRowShown="0" headerRowDxfId="29" tableBorderDxfId="28">
  <autoFilter ref="A11:L20"/>
  <tableColumns count="12">
    <tableColumn id="1" name="CLASSE" dataDxfId="27"/>
    <tableColumn id="2" name="LOT" dataDxfId="26"/>
    <tableColumn id="3" name="LIBELLE DU LOT" dataDxfId="25"/>
    <tableColumn id="4" name="SOUS-LOT" dataDxfId="24"/>
    <tableColumn id="5" name="LIBELLE DU SOUS-LOT" dataDxfId="23"/>
    <tableColumn id="6" name="QUANTITE TOTALE_x000a_ESTIMATIVE" dataDxfId="22"/>
    <tableColumn id="7" name="QUANTITE TOTALE_x000a_MAXIMALE_x000a_(coefficient 4)" dataDxfId="21">
      <calculatedColumnFormula>F12*4</calculatedColumnFormula>
    </tableColumn>
    <tableColumn id="8" name="C.H.U. DE BREST" dataDxfId="20"/>
    <tableColumn id="9" name="C.H. DES PAYS DE MORLAIX" dataDxfId="19"/>
    <tableColumn id="10" name="C.H. FERDINAND GRALL_x000a_(LANDERNEAU)" dataDxfId="18"/>
    <tableColumn id="12" name=" C.H. DE LANMEUR" dataDxfId="17"/>
    <tableColumn id="13" name=" C.H. DE LA PRESQU'ÎLE DE CROZON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17" totalsRowShown="0" headerRowDxfId="15" tableBorderDxfId="14">
  <autoFilter ref="A8:G17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1" totalsRowShown="0" headerRowDxfId="6" tableBorderDxfId="5">
  <autoFilter ref="A7:E11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E9" sqref="E9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23" customFormat="1" x14ac:dyDescent="0.25">
      <c r="A1" s="22" t="s">
        <v>14</v>
      </c>
      <c r="C1" s="22" t="s">
        <v>15</v>
      </c>
    </row>
    <row r="2" spans="1:3" s="23" customFormat="1" x14ac:dyDescent="0.25">
      <c r="A2" s="24" t="s">
        <v>20</v>
      </c>
      <c r="C2" s="24" t="s">
        <v>20</v>
      </c>
    </row>
    <row r="3" spans="1:3" x14ac:dyDescent="0.25">
      <c r="A3" s="25"/>
    </row>
    <row r="4" spans="1:3" x14ac:dyDescent="0.25">
      <c r="A4" t="s">
        <v>16</v>
      </c>
      <c r="C4" t="s">
        <v>16</v>
      </c>
    </row>
    <row r="6" spans="1:3" x14ac:dyDescent="0.25">
      <c r="A6" t="s">
        <v>17</v>
      </c>
      <c r="C6" t="s">
        <v>17</v>
      </c>
    </row>
    <row r="8" spans="1:3" x14ac:dyDescent="0.25">
      <c r="A8" t="s">
        <v>18</v>
      </c>
      <c r="C8" t="s">
        <v>18</v>
      </c>
    </row>
    <row r="9" spans="1:3" ht="180" x14ac:dyDescent="0.25">
      <c r="A9" s="26" t="s">
        <v>25</v>
      </c>
      <c r="C9" s="27" t="s">
        <v>21</v>
      </c>
    </row>
    <row r="11" spans="1:3" x14ac:dyDescent="0.25">
      <c r="A11" t="s">
        <v>19</v>
      </c>
      <c r="C11" t="s">
        <v>19</v>
      </c>
    </row>
    <row r="14" spans="1:3" x14ac:dyDescent="0.25">
      <c r="A14" s="48" t="s">
        <v>22</v>
      </c>
      <c r="B14" s="48"/>
      <c r="C14" s="48"/>
    </row>
  </sheetData>
  <sheetProtection algorithmName="SHA-512" hashValue="fkV7/HtIrnVaQ5jZ2Ne/mcMtSvRm3rzBFuX3Ev6RWSfaBXjhL6Bdk9aQGlSEYU7rQJRHD5Ht9iNFuRFoGAty6g==" saltValue="L1hYRdGKuTdM/VAVuGC1CA==" spinCount="100000" sheet="1" objects="1" scenarios="1"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21"/>
  <sheetViews>
    <sheetView showGridLines="0" tabSelected="1" zoomScale="85" zoomScaleNormal="85" workbookViewId="0">
      <pane xSplit="7" ySplit="11" topLeftCell="H12" activePane="bottomRight" state="frozen"/>
      <selection pane="topRight" activeCell="H1" sqref="H1"/>
      <selection pane="bottomLeft" activeCell="A9" sqref="A9"/>
      <selection pane="bottomRight" activeCell="A7" sqref="A7:G7"/>
    </sheetView>
  </sheetViews>
  <sheetFormatPr baseColWidth="10" defaultColWidth="36.7109375" defaultRowHeight="15" outlineLevelCol="1" x14ac:dyDescent="0.25"/>
  <cols>
    <col min="1" max="1" width="12.5703125" style="36" hidden="1" customWidth="1" outlineLevel="1"/>
    <col min="2" max="2" width="9.7109375" style="1" bestFit="1" customWidth="1" collapsed="1"/>
    <col min="3" max="3" width="60.7109375" style="36" customWidth="1"/>
    <col min="4" max="4" width="15.140625" style="1" bestFit="1" customWidth="1"/>
    <col min="5" max="5" width="60.7109375" style="36" customWidth="1"/>
    <col min="6" max="7" width="22.28515625" style="5" bestFit="1" customWidth="1"/>
    <col min="8" max="12" width="30.7109375" style="5" customWidth="1"/>
    <col min="13" max="16384" width="36.7109375" style="1"/>
  </cols>
  <sheetData>
    <row r="1" spans="1:12" ht="26.25" x14ac:dyDescent="0.25">
      <c r="A1" s="49" t="s">
        <v>27</v>
      </c>
      <c r="B1" s="49"/>
      <c r="C1" s="49"/>
      <c r="D1" s="49"/>
      <c r="E1" s="49"/>
      <c r="F1" s="49"/>
      <c r="G1" s="49"/>
      <c r="H1" s="10"/>
      <c r="I1" s="10"/>
      <c r="J1" s="10"/>
      <c r="K1" s="10"/>
      <c r="L1" s="10"/>
    </row>
    <row r="2" spans="1:12" ht="23.25" x14ac:dyDescent="0.25">
      <c r="A2" s="50" t="s">
        <v>10</v>
      </c>
      <c r="B2" s="50"/>
      <c r="C2" s="50"/>
      <c r="D2" s="50"/>
      <c r="E2" s="50"/>
      <c r="F2" s="50"/>
      <c r="G2" s="50"/>
      <c r="H2" s="11"/>
      <c r="I2" s="11"/>
      <c r="J2" s="11"/>
      <c r="K2" s="11"/>
      <c r="L2" s="11"/>
    </row>
    <row r="3" spans="1:12" ht="23.25" x14ac:dyDescent="0.25">
      <c r="A3" s="52" t="s">
        <v>31</v>
      </c>
      <c r="B3" s="52"/>
      <c r="C3" s="52"/>
      <c r="D3" s="52"/>
      <c r="E3" s="52"/>
      <c r="F3" s="52"/>
      <c r="G3" s="52"/>
      <c r="H3" s="11"/>
      <c r="I3" s="11"/>
      <c r="J3" s="11"/>
      <c r="K3" s="11"/>
      <c r="L3" s="11"/>
    </row>
    <row r="5" spans="1:12" s="13" customFormat="1" ht="15.75" x14ac:dyDescent="0.25">
      <c r="A5" s="51" t="s">
        <v>26</v>
      </c>
      <c r="B5" s="51"/>
      <c r="C5" s="51"/>
      <c r="D5" s="51"/>
      <c r="E5" s="51"/>
      <c r="F5" s="51"/>
      <c r="G5" s="51"/>
      <c r="H5" s="12"/>
      <c r="I5" s="12"/>
      <c r="J5" s="12"/>
      <c r="K5" s="12"/>
      <c r="L5" s="12"/>
    </row>
    <row r="6" spans="1:12" s="13" customFormat="1" ht="15.75" x14ac:dyDescent="0.25">
      <c r="A6" s="56" t="s">
        <v>32</v>
      </c>
      <c r="B6" s="55"/>
      <c r="C6" s="55"/>
      <c r="D6" s="55"/>
      <c r="E6" s="55"/>
      <c r="F6" s="55"/>
      <c r="G6" s="55"/>
      <c r="H6" s="12"/>
      <c r="I6" s="12"/>
      <c r="J6" s="12"/>
      <c r="K6" s="12"/>
      <c r="L6" s="12"/>
    </row>
    <row r="7" spans="1:12" s="13" customFormat="1" ht="15.75" x14ac:dyDescent="0.25">
      <c r="A7" s="55" t="s">
        <v>33</v>
      </c>
      <c r="B7" s="55"/>
      <c r="C7" s="55"/>
      <c r="D7" s="55"/>
      <c r="E7" s="55"/>
      <c r="F7" s="55"/>
      <c r="G7" s="55"/>
      <c r="H7" s="12"/>
      <c r="I7" s="12"/>
      <c r="J7" s="12"/>
      <c r="K7" s="12"/>
      <c r="L7" s="12"/>
    </row>
    <row r="8" spans="1:12" s="13" customFormat="1" ht="15.75" x14ac:dyDescent="0.25">
      <c r="A8" s="55" t="s">
        <v>45</v>
      </c>
      <c r="B8" s="55"/>
      <c r="C8" s="55"/>
      <c r="D8" s="55"/>
      <c r="E8" s="55"/>
      <c r="F8" s="55"/>
      <c r="G8" s="55"/>
      <c r="H8" s="12"/>
      <c r="I8" s="12"/>
      <c r="J8" s="12"/>
      <c r="K8" s="12"/>
      <c r="L8" s="12"/>
    </row>
    <row r="10" spans="1:12" s="21" customFormat="1" ht="21" x14ac:dyDescent="0.35">
      <c r="A10" s="54" t="s">
        <v>7</v>
      </c>
      <c r="B10" s="54"/>
      <c r="C10" s="54"/>
      <c r="D10" s="54"/>
      <c r="E10" s="54"/>
      <c r="F10" s="54"/>
      <c r="G10" s="54"/>
      <c r="H10" s="53" t="s">
        <v>6</v>
      </c>
      <c r="I10" s="53"/>
      <c r="J10" s="53"/>
      <c r="K10" s="53"/>
      <c r="L10" s="53"/>
    </row>
    <row r="11" spans="1:12" s="4" customFormat="1" ht="45" x14ac:dyDescent="0.25">
      <c r="A11" s="37" t="s">
        <v>5</v>
      </c>
      <c r="B11" s="20" t="s">
        <v>0</v>
      </c>
      <c r="C11" s="19" t="s">
        <v>1</v>
      </c>
      <c r="D11" s="20" t="s">
        <v>2</v>
      </c>
      <c r="E11" s="19" t="s">
        <v>3</v>
      </c>
      <c r="F11" s="18" t="s">
        <v>4</v>
      </c>
      <c r="G11" s="18" t="s">
        <v>11</v>
      </c>
      <c r="H11" s="8" t="s">
        <v>8</v>
      </c>
      <c r="I11" s="8" t="s">
        <v>29</v>
      </c>
      <c r="J11" s="8" t="s">
        <v>12</v>
      </c>
      <c r="K11" s="8" t="s">
        <v>9</v>
      </c>
      <c r="L11" s="8" t="s">
        <v>30</v>
      </c>
    </row>
    <row r="12" spans="1:12" ht="30" x14ac:dyDescent="0.25">
      <c r="A12" s="38" t="s">
        <v>44</v>
      </c>
      <c r="B12" s="3">
        <v>1</v>
      </c>
      <c r="C12" s="35" t="s">
        <v>34</v>
      </c>
      <c r="D12" s="2">
        <v>1</v>
      </c>
      <c r="E12" s="2" t="s">
        <v>35</v>
      </c>
      <c r="F12" s="7">
        <v>14</v>
      </c>
      <c r="G12" s="28">
        <f>F12*4</f>
        <v>56</v>
      </c>
      <c r="H12" s="6">
        <v>9</v>
      </c>
      <c r="I12" s="6">
        <v>1</v>
      </c>
      <c r="J12" s="6">
        <v>0</v>
      </c>
      <c r="K12" s="6">
        <v>4</v>
      </c>
      <c r="L12" s="6">
        <v>0</v>
      </c>
    </row>
    <row r="13" spans="1:12" ht="30" x14ac:dyDescent="0.25">
      <c r="A13" s="38" t="s">
        <v>44</v>
      </c>
      <c r="B13" s="3">
        <v>2</v>
      </c>
      <c r="C13" s="2" t="s">
        <v>36</v>
      </c>
      <c r="D13" s="2">
        <v>1</v>
      </c>
      <c r="E13" s="2" t="s">
        <v>37</v>
      </c>
      <c r="F13" s="7">
        <v>3970</v>
      </c>
      <c r="G13" s="28">
        <f t="shared" ref="G13:G16" si="0">F13*4</f>
        <v>15880</v>
      </c>
      <c r="H13" s="6">
        <v>900</v>
      </c>
      <c r="I13" s="6">
        <v>2800</v>
      </c>
      <c r="J13" s="6">
        <v>40</v>
      </c>
      <c r="K13" s="6">
        <v>230</v>
      </c>
      <c r="L13" s="6">
        <v>0</v>
      </c>
    </row>
    <row r="14" spans="1:12" ht="30" x14ac:dyDescent="0.25">
      <c r="A14" s="38" t="s">
        <v>44</v>
      </c>
      <c r="B14" s="3">
        <v>2</v>
      </c>
      <c r="C14" s="2" t="s">
        <v>36</v>
      </c>
      <c r="D14" s="2">
        <v>2</v>
      </c>
      <c r="E14" s="2" t="s">
        <v>38</v>
      </c>
      <c r="F14" s="7">
        <v>80</v>
      </c>
      <c r="G14" s="28">
        <f t="shared" si="0"/>
        <v>320</v>
      </c>
      <c r="H14" s="6">
        <v>80</v>
      </c>
      <c r="I14" s="6">
        <v>0</v>
      </c>
      <c r="J14" s="6">
        <v>0</v>
      </c>
      <c r="K14" s="6">
        <v>0</v>
      </c>
      <c r="L14" s="6">
        <v>0</v>
      </c>
    </row>
    <row r="15" spans="1:12" ht="30" x14ac:dyDescent="0.25">
      <c r="A15" s="38" t="s">
        <v>44</v>
      </c>
      <c r="B15" s="3">
        <v>2</v>
      </c>
      <c r="C15" s="2" t="s">
        <v>36</v>
      </c>
      <c r="D15" s="2">
        <v>3</v>
      </c>
      <c r="E15" s="2" t="s">
        <v>39</v>
      </c>
      <c r="F15" s="7">
        <v>2</v>
      </c>
      <c r="G15" s="28">
        <f t="shared" si="0"/>
        <v>8</v>
      </c>
      <c r="H15" s="6">
        <v>1</v>
      </c>
      <c r="I15" s="6">
        <v>1</v>
      </c>
      <c r="J15" s="6">
        <v>0</v>
      </c>
      <c r="K15" s="6">
        <v>0</v>
      </c>
      <c r="L15" s="6">
        <v>0</v>
      </c>
    </row>
    <row r="16" spans="1:12" ht="30" x14ac:dyDescent="0.25">
      <c r="A16" s="38" t="s">
        <v>44</v>
      </c>
      <c r="B16" s="3">
        <v>2</v>
      </c>
      <c r="C16" s="2" t="s">
        <v>36</v>
      </c>
      <c r="D16" s="2">
        <v>4</v>
      </c>
      <c r="E16" s="2" t="s">
        <v>40</v>
      </c>
      <c r="F16" s="7">
        <v>2540</v>
      </c>
      <c r="G16" s="28">
        <f t="shared" si="0"/>
        <v>10160</v>
      </c>
      <c r="H16" s="6">
        <v>40</v>
      </c>
      <c r="I16" s="6">
        <v>2500</v>
      </c>
      <c r="J16" s="6">
        <v>0</v>
      </c>
      <c r="K16" s="6">
        <v>0</v>
      </c>
      <c r="L16" s="6">
        <v>0</v>
      </c>
    </row>
    <row r="17" spans="1:12" ht="30" x14ac:dyDescent="0.25">
      <c r="A17" s="42" t="s">
        <v>44</v>
      </c>
      <c r="B17" s="43">
        <v>3</v>
      </c>
      <c r="C17" s="2" t="s">
        <v>41</v>
      </c>
      <c r="D17" s="2">
        <v>1</v>
      </c>
      <c r="E17" s="2" t="s">
        <v>42</v>
      </c>
      <c r="F17" s="7">
        <v>6020</v>
      </c>
      <c r="G17" s="28">
        <f t="shared" ref="G17:G20" si="1">F17*4</f>
        <v>24080</v>
      </c>
      <c r="H17" s="6">
        <v>3500</v>
      </c>
      <c r="I17" s="6">
        <v>480</v>
      </c>
      <c r="J17" s="6">
        <v>1100</v>
      </c>
      <c r="K17" s="6">
        <v>900</v>
      </c>
      <c r="L17" s="6">
        <v>40</v>
      </c>
    </row>
    <row r="18" spans="1:12" ht="30" x14ac:dyDescent="0.25">
      <c r="A18" s="42" t="s">
        <v>44</v>
      </c>
      <c r="B18" s="43">
        <v>4</v>
      </c>
      <c r="C18" s="2" t="s">
        <v>43</v>
      </c>
      <c r="D18" s="2">
        <v>1</v>
      </c>
      <c r="E18" s="2" t="s">
        <v>35</v>
      </c>
      <c r="F18" s="7">
        <v>27650</v>
      </c>
      <c r="G18" s="28">
        <f t="shared" si="1"/>
        <v>110600</v>
      </c>
      <c r="H18" s="6">
        <v>21000</v>
      </c>
      <c r="I18" s="6">
        <v>1650</v>
      </c>
      <c r="J18" s="6">
        <v>3900</v>
      </c>
      <c r="K18" s="6">
        <v>300</v>
      </c>
      <c r="L18" s="6">
        <v>800</v>
      </c>
    </row>
    <row r="19" spans="1:12" ht="30" x14ac:dyDescent="0.25">
      <c r="A19" s="42" t="s">
        <v>44</v>
      </c>
      <c r="B19" s="43">
        <v>4</v>
      </c>
      <c r="C19" s="2" t="s">
        <v>43</v>
      </c>
      <c r="D19" s="2">
        <v>2</v>
      </c>
      <c r="E19" s="2" t="s">
        <v>38</v>
      </c>
      <c r="F19" s="7">
        <v>3000</v>
      </c>
      <c r="G19" s="28">
        <f t="shared" si="1"/>
        <v>12000</v>
      </c>
      <c r="H19" s="6">
        <v>3000</v>
      </c>
      <c r="I19" s="6">
        <v>0</v>
      </c>
      <c r="J19" s="6">
        <v>0</v>
      </c>
      <c r="K19" s="6">
        <v>0</v>
      </c>
      <c r="L19" s="6">
        <v>0</v>
      </c>
    </row>
    <row r="20" spans="1:12" ht="30" x14ac:dyDescent="0.25">
      <c r="A20" s="42" t="s">
        <v>44</v>
      </c>
      <c r="B20" s="43">
        <v>4</v>
      </c>
      <c r="C20" s="2" t="s">
        <v>43</v>
      </c>
      <c r="D20" s="2">
        <v>3</v>
      </c>
      <c r="E20" s="2" t="s">
        <v>39</v>
      </c>
      <c r="F20" s="7">
        <v>1</v>
      </c>
      <c r="G20" s="28">
        <f t="shared" si="1"/>
        <v>4</v>
      </c>
      <c r="H20" s="6">
        <v>1</v>
      </c>
      <c r="I20" s="6">
        <v>0</v>
      </c>
      <c r="J20" s="6">
        <v>0</v>
      </c>
      <c r="K20" s="6">
        <v>0</v>
      </c>
      <c r="L20" s="6">
        <v>0</v>
      </c>
    </row>
    <row r="21" spans="1:12" x14ac:dyDescent="0.25">
      <c r="A21" s="17"/>
      <c r="B21" s="4"/>
      <c r="C21" s="17"/>
      <c r="D21" s="4"/>
      <c r="E21" s="17"/>
      <c r="F21" s="16">
        <f>SUBTOTAL(9,Tableau1[QUANTITE TOTALE
ESTIMATIVE])</f>
        <v>43277</v>
      </c>
      <c r="G21" s="16">
        <f>SUBTOTAL(9,Tableau1[QUANTITE TOTALE
MAXIMALE
(coefficient 4)])</f>
        <v>173108</v>
      </c>
      <c r="H21" s="16">
        <f>SUBTOTAL(9,Tableau1[C.H.U. DE BREST])</f>
        <v>28531</v>
      </c>
      <c r="I21" s="16">
        <f>SUBTOTAL(9,Tableau1[C.H. DES PAYS DE MORLAIX])</f>
        <v>7432</v>
      </c>
      <c r="J21" s="16">
        <f>SUBTOTAL(9,Tableau1[C.H. FERDINAND GRALL
(LANDERNEAU)])</f>
        <v>5040</v>
      </c>
      <c r="K21" s="16">
        <f>SUBTOTAL(9,Tableau1[ C.H. DE LANMEUR])</f>
        <v>1434</v>
      </c>
      <c r="L21" s="16">
        <f>SUBTOTAL(9,Tableau1[ C.H. DE LA PRESQU''ÎLE DE CROZON])</f>
        <v>840</v>
      </c>
    </row>
  </sheetData>
  <sheetProtection algorithmName="SHA-512" hashValue="tZG941JpJA9amcEj8nfq5TjX5nPXliCmYgmh8wRkpXQOA7t5isGg3qsXX/UthOvUmWoJ+Vh1/ByX/DDzrzKDpA==" saltValue="k8CxTP8oCLKg8Vkelk442g==" spinCount="100000" sheet="1" objects="1" scenarios="1" formatCells="0" formatColumns="0" formatRows="0" sort="0" autoFilter="0"/>
  <protectedRanges>
    <protectedRange algorithmName="SHA-512" hashValue="L+3OoqdJUpGq5vquGJaH8O1bxoyVt/uxfmSO07t6TPecAxvmXskHkwQs59eK2CSTyqp2DBHsp/4g261XTCbuXQ==" saltValue="jdfFGifRY2ccsT4vSbkBFw==" spinCount="100000" sqref="A1:XFD1048576" name="ADMIN"/>
  </protectedRanges>
  <mergeCells count="9">
    <mergeCell ref="A1:G1"/>
    <mergeCell ref="A2:G2"/>
    <mergeCell ref="A5:G5"/>
    <mergeCell ref="A3:G3"/>
    <mergeCell ref="H10:L10"/>
    <mergeCell ref="A10:G10"/>
    <mergeCell ref="A7:G7"/>
    <mergeCell ref="A6:G6"/>
    <mergeCell ref="A8:G8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G18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G15" sqref="G15"/>
    </sheetView>
  </sheetViews>
  <sheetFormatPr baseColWidth="10" defaultColWidth="30.7109375" defaultRowHeight="15" outlineLevelCol="1" x14ac:dyDescent="0.25"/>
  <cols>
    <col min="1" max="1" width="12.5703125" style="36" hidden="1" customWidth="1" outlineLevel="1"/>
    <col min="2" max="2" width="9.7109375" style="1" bestFit="1" customWidth="1" collapsed="1"/>
    <col min="3" max="3" width="60.7109375" style="36" customWidth="1"/>
    <col min="4" max="4" width="15.140625" style="1" bestFit="1" customWidth="1"/>
    <col min="5" max="5" width="60.7109375" style="36" customWidth="1"/>
    <col min="6" max="6" width="30.140625" style="5" bestFit="1" customWidth="1"/>
    <col min="7" max="7" width="30.7109375" style="9"/>
    <col min="8" max="16384" width="30.7109375" style="1"/>
  </cols>
  <sheetData>
    <row r="1" spans="1:7" ht="26.25" x14ac:dyDescent="0.25">
      <c r="A1" s="49" t="s">
        <v>23</v>
      </c>
      <c r="B1" s="49"/>
      <c r="C1" s="49"/>
      <c r="D1" s="49"/>
      <c r="E1" s="49"/>
      <c r="F1" s="49"/>
      <c r="G1" s="10"/>
    </row>
    <row r="2" spans="1:7" ht="23.25" x14ac:dyDescent="0.25">
      <c r="A2" s="50" t="s">
        <v>10</v>
      </c>
      <c r="B2" s="50"/>
      <c r="C2" s="50"/>
      <c r="D2" s="50"/>
      <c r="E2" s="50"/>
      <c r="F2" s="50"/>
      <c r="G2" s="11"/>
    </row>
    <row r="3" spans="1:7" ht="23.25" x14ac:dyDescent="0.25">
      <c r="A3" s="52" t="s">
        <v>31</v>
      </c>
      <c r="B3" s="52"/>
      <c r="C3" s="52"/>
      <c r="D3" s="52"/>
      <c r="E3" s="52"/>
      <c r="F3" s="52"/>
      <c r="G3" s="11"/>
    </row>
    <row r="4" spans="1:7" x14ac:dyDescent="0.25">
      <c r="A4" s="39"/>
      <c r="B4" s="13"/>
      <c r="C4" s="39"/>
      <c r="D4" s="13"/>
      <c r="E4" s="39"/>
      <c r="F4" s="41"/>
    </row>
    <row r="5" spans="1:7" ht="15.75" x14ac:dyDescent="0.25">
      <c r="A5" s="51" t="s">
        <v>13</v>
      </c>
      <c r="B5" s="51"/>
      <c r="C5" s="51"/>
      <c r="D5" s="51"/>
      <c r="E5" s="51"/>
      <c r="F5" s="51"/>
    </row>
    <row r="7" spans="1:7" s="21" customFormat="1" ht="42" x14ac:dyDescent="0.35">
      <c r="A7" s="54" t="s">
        <v>7</v>
      </c>
      <c r="B7" s="54"/>
      <c r="C7" s="54"/>
      <c r="D7" s="54"/>
      <c r="E7" s="54"/>
      <c r="F7" s="54"/>
      <c r="G7" s="47" t="s">
        <v>6</v>
      </c>
    </row>
    <row r="8" spans="1:7" s="4" customFormat="1" ht="30" x14ac:dyDescent="0.25">
      <c r="A8" s="40" t="s">
        <v>5</v>
      </c>
      <c r="B8" s="14" t="s">
        <v>0</v>
      </c>
      <c r="C8" s="19" t="s">
        <v>1</v>
      </c>
      <c r="D8" s="14" t="s">
        <v>2</v>
      </c>
      <c r="E8" s="19" t="s">
        <v>3</v>
      </c>
      <c r="F8" s="15" t="s">
        <v>24</v>
      </c>
      <c r="G8" s="8" t="s">
        <v>8</v>
      </c>
    </row>
    <row r="9" spans="1:7" ht="30" x14ac:dyDescent="0.25">
      <c r="A9" s="38" t="s">
        <v>44</v>
      </c>
      <c r="B9" s="3">
        <v>1</v>
      </c>
      <c r="C9" s="2" t="s">
        <v>34</v>
      </c>
      <c r="D9" s="2">
        <v>1</v>
      </c>
      <c r="E9" s="2" t="s">
        <v>35</v>
      </c>
      <c r="F9" s="7">
        <f t="shared" ref="F9:F17" si="0">+SUM(G9:G9)</f>
        <v>2</v>
      </c>
      <c r="G9" s="6">
        <v>2</v>
      </c>
    </row>
    <row r="10" spans="1:7" ht="30" x14ac:dyDescent="0.25">
      <c r="A10" s="38" t="s">
        <v>44</v>
      </c>
      <c r="B10" s="3">
        <v>2</v>
      </c>
      <c r="C10" s="2" t="s">
        <v>36</v>
      </c>
      <c r="D10" s="2">
        <v>1</v>
      </c>
      <c r="E10" s="2" t="s">
        <v>37</v>
      </c>
      <c r="F10" s="7">
        <f t="shared" si="0"/>
        <v>2</v>
      </c>
      <c r="G10" s="6">
        <v>2</v>
      </c>
    </row>
    <row r="11" spans="1:7" ht="30" x14ac:dyDescent="0.25">
      <c r="A11" s="38" t="s">
        <v>44</v>
      </c>
      <c r="B11" s="3">
        <v>2</v>
      </c>
      <c r="C11" s="2" t="s">
        <v>36</v>
      </c>
      <c r="D11" s="2">
        <v>2</v>
      </c>
      <c r="E11" s="2" t="s">
        <v>38</v>
      </c>
      <c r="F11" s="7">
        <f t="shared" si="0"/>
        <v>0</v>
      </c>
      <c r="G11" s="6">
        <v>0</v>
      </c>
    </row>
    <row r="12" spans="1:7" ht="30" x14ac:dyDescent="0.25">
      <c r="A12" s="38" t="s">
        <v>44</v>
      </c>
      <c r="B12" s="3">
        <v>2</v>
      </c>
      <c r="C12" s="2" t="s">
        <v>36</v>
      </c>
      <c r="D12" s="2">
        <v>3</v>
      </c>
      <c r="E12" s="2" t="s">
        <v>39</v>
      </c>
      <c r="F12" s="7">
        <f t="shared" si="0"/>
        <v>0</v>
      </c>
      <c r="G12" s="6">
        <v>0</v>
      </c>
    </row>
    <row r="13" spans="1:7" ht="30" x14ac:dyDescent="0.25">
      <c r="A13" s="38" t="s">
        <v>44</v>
      </c>
      <c r="B13" s="29">
        <v>2</v>
      </c>
      <c r="C13" s="30" t="s">
        <v>36</v>
      </c>
      <c r="D13" s="30">
        <v>4</v>
      </c>
      <c r="E13" s="30" t="s">
        <v>40</v>
      </c>
      <c r="F13" s="31">
        <f t="shared" si="0"/>
        <v>0</v>
      </c>
      <c r="G13" s="6">
        <v>0</v>
      </c>
    </row>
    <row r="14" spans="1:7" s="4" customFormat="1" ht="30" x14ac:dyDescent="0.25">
      <c r="A14" s="38" t="s">
        <v>44</v>
      </c>
      <c r="B14" s="43">
        <v>3</v>
      </c>
      <c r="C14" s="2" t="s">
        <v>41</v>
      </c>
      <c r="D14" s="2">
        <v>1</v>
      </c>
      <c r="E14" s="2" t="s">
        <v>42</v>
      </c>
      <c r="F14" s="7">
        <f t="shared" si="0"/>
        <v>2</v>
      </c>
      <c r="G14" s="44">
        <v>2</v>
      </c>
    </row>
    <row r="15" spans="1:7" ht="30" x14ac:dyDescent="0.25">
      <c r="A15" s="38" t="s">
        <v>44</v>
      </c>
      <c r="B15" s="43">
        <v>4</v>
      </c>
      <c r="C15" s="2" t="s">
        <v>43</v>
      </c>
      <c r="D15" s="2">
        <v>1</v>
      </c>
      <c r="E15" s="2" t="s">
        <v>35</v>
      </c>
      <c r="F15" s="7">
        <f t="shared" si="0"/>
        <v>2</v>
      </c>
      <c r="G15" s="44">
        <v>2</v>
      </c>
    </row>
    <row r="16" spans="1:7" ht="30" x14ac:dyDescent="0.25">
      <c r="A16" s="38" t="s">
        <v>44</v>
      </c>
      <c r="B16" s="43">
        <v>4</v>
      </c>
      <c r="C16" s="2" t="s">
        <v>43</v>
      </c>
      <c r="D16" s="2">
        <v>2</v>
      </c>
      <c r="E16" s="2" t="s">
        <v>38</v>
      </c>
      <c r="F16" s="7">
        <f t="shared" si="0"/>
        <v>0</v>
      </c>
      <c r="G16" s="44">
        <v>0</v>
      </c>
    </row>
    <row r="17" spans="1:7" ht="30" x14ac:dyDescent="0.25">
      <c r="A17" s="38" t="s">
        <v>44</v>
      </c>
      <c r="B17" s="43">
        <v>4</v>
      </c>
      <c r="C17" s="2" t="s">
        <v>43</v>
      </c>
      <c r="D17" s="2">
        <v>3</v>
      </c>
      <c r="E17" s="2" t="s">
        <v>39</v>
      </c>
      <c r="F17" s="7">
        <f t="shared" si="0"/>
        <v>0</v>
      </c>
      <c r="G17" s="44">
        <v>0</v>
      </c>
    </row>
    <row r="18" spans="1:7" x14ac:dyDescent="0.25">
      <c r="A18" s="17"/>
      <c r="B18" s="4"/>
      <c r="C18" s="17"/>
      <c r="D18" s="4"/>
      <c r="E18" s="17"/>
      <c r="F18" s="16">
        <f>SUBTOTAL(9,Tableau2[TOTAL
SPECIMENS/ECHANTILLONS])</f>
        <v>8</v>
      </c>
      <c r="G18" s="16">
        <f>SUBTOTAL(9,Tableau2[C.H.U. DE BREST])</f>
        <v>8</v>
      </c>
    </row>
  </sheetData>
  <sheetProtection algorithmName="SHA-512" hashValue="2ZWJSaH4oEQeHKbOzkvWnilQWxzBXMoMDoOP50aCUNMRVCtCCmKgPehfi2bMJCrxx9MqtWGs75BLnj5JZv+hvA==" saltValue="XtIdzvG/gMDpkyuS7SCR9w==" spinCount="100000" sheet="1" objects="1" scenarios="1" formatCells="0" formatColumns="0" formatRows="0" sort="0" autoFilter="0"/>
  <protectedRanges>
    <protectedRange algorithmName="SHA-512" hashValue="VsoLg+jtwPx7EbVSXvh0frLpgzPISoSpjDJ/DG9uuLHaU486gi+d/48yLXK2zMbd0O5Gv3l3N0HqMvgky7MCXw==" saltValue="4Ppghu9F65D4/sal7vQ15Q==" spinCount="100000" sqref="A6:G6 A7:F17 A18:G1048576 H1:XFD1048576 A1:G5" name="ADMIN"/>
    <protectedRange algorithmName="SHA-512" hashValue="L+3OoqdJUpGq5vquGJaH8O1bxoyVt/uxfmSO07t6TPecAxvmXskHkwQs59eK2CSTyqp2DBHsp/4g261XTCbuXQ==" saltValue="jdfFGifRY2ccsT4vSbkBFw==" spinCount="100000" sqref="G7:G17" name="ADMIN_2"/>
  </protectedRanges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12"/>
  <sheetViews>
    <sheetView showGridLines="0" zoomScale="85" zoomScaleNormal="85" workbookViewId="0">
      <pane ySplit="7" topLeftCell="A8" activePane="bottomLeft" state="frozen"/>
      <selection pane="bottomLeft" activeCell="C19" sqref="C19"/>
    </sheetView>
  </sheetViews>
  <sheetFormatPr baseColWidth="10" defaultRowHeight="15" outlineLevelCol="1" x14ac:dyDescent="0.25"/>
  <cols>
    <col min="1" max="1" width="12.5703125" style="36" hidden="1" customWidth="1" outlineLevel="1"/>
    <col min="2" max="2" width="9.7109375" style="1" bestFit="1" customWidth="1" collapsed="1"/>
    <col min="3" max="3" width="60.7109375" style="36" customWidth="1"/>
    <col min="4" max="5" width="22.28515625" style="5" bestFit="1" customWidth="1"/>
    <col min="6" max="16384" width="11.42578125" style="1"/>
  </cols>
  <sheetData>
    <row r="1" spans="1:5" ht="26.25" x14ac:dyDescent="0.25">
      <c r="A1" s="49" t="s">
        <v>28</v>
      </c>
      <c r="B1" s="49"/>
      <c r="C1" s="49"/>
      <c r="D1" s="49"/>
      <c r="E1" s="49"/>
    </row>
    <row r="2" spans="1:5" ht="23.25" x14ac:dyDescent="0.25">
      <c r="A2" s="50" t="s">
        <v>10</v>
      </c>
      <c r="B2" s="50"/>
      <c r="C2" s="50"/>
      <c r="D2" s="50"/>
      <c r="E2" s="50"/>
    </row>
    <row r="3" spans="1:5" ht="15.75" x14ac:dyDescent="0.25">
      <c r="A3" s="52" t="s">
        <v>31</v>
      </c>
      <c r="B3" s="52"/>
      <c r="C3" s="52"/>
      <c r="D3" s="52"/>
      <c r="E3" s="52"/>
    </row>
    <row r="4" spans="1:5" x14ac:dyDescent="0.25">
      <c r="A4" s="39"/>
      <c r="B4" s="13"/>
      <c r="C4" s="39"/>
      <c r="D4" s="41"/>
      <c r="E4" s="41"/>
    </row>
    <row r="5" spans="1:5" s="13" customFormat="1" ht="15.75" x14ac:dyDescent="0.25">
      <c r="A5" s="51" t="s">
        <v>26</v>
      </c>
      <c r="B5" s="51"/>
      <c r="C5" s="51"/>
      <c r="D5" s="51"/>
      <c r="E5" s="51"/>
    </row>
    <row r="7" spans="1:5" s="17" customFormat="1" ht="45" x14ac:dyDescent="0.25">
      <c r="A7" s="32" t="s">
        <v>5</v>
      </c>
      <c r="B7" s="33" t="s">
        <v>0</v>
      </c>
      <c r="C7" s="33" t="s">
        <v>1</v>
      </c>
      <c r="D7" s="34" t="s">
        <v>4</v>
      </c>
      <c r="E7" s="45" t="s">
        <v>11</v>
      </c>
    </row>
    <row r="8" spans="1:5" ht="30" x14ac:dyDescent="0.25">
      <c r="A8" s="38" t="s">
        <v>44</v>
      </c>
      <c r="B8" s="3">
        <v>1</v>
      </c>
      <c r="C8" s="2" t="s">
        <v>34</v>
      </c>
      <c r="D8" s="7">
        <f>SUMIFS(QUANTITES!F:F,QUANTITES!B:B,LOTS!B8)</f>
        <v>14</v>
      </c>
      <c r="E8" s="46">
        <f t="shared" ref="E8:E11" si="0">D8*4</f>
        <v>56</v>
      </c>
    </row>
    <row r="9" spans="1:5" ht="30" x14ac:dyDescent="0.25">
      <c r="A9" s="38" t="s">
        <v>44</v>
      </c>
      <c r="B9" s="3">
        <v>2</v>
      </c>
      <c r="C9" s="2" t="s">
        <v>36</v>
      </c>
      <c r="D9" s="7">
        <f>SUMIFS(QUANTITES!F:F,QUANTITES!B:B,LOTS!B9)</f>
        <v>6592</v>
      </c>
      <c r="E9" s="46">
        <f t="shared" si="0"/>
        <v>26368</v>
      </c>
    </row>
    <row r="10" spans="1:5" ht="30" x14ac:dyDescent="0.25">
      <c r="A10" s="38" t="s">
        <v>44</v>
      </c>
      <c r="B10" s="3">
        <v>3</v>
      </c>
      <c r="C10" s="2" t="s">
        <v>41</v>
      </c>
      <c r="D10" s="7">
        <f>SUMIFS(QUANTITES!F:F,QUANTITES!B:B,LOTS!B10)</f>
        <v>6020</v>
      </c>
      <c r="E10" s="46">
        <f t="shared" si="0"/>
        <v>24080</v>
      </c>
    </row>
    <row r="11" spans="1:5" ht="30" x14ac:dyDescent="0.25">
      <c r="A11" s="38" t="s">
        <v>44</v>
      </c>
      <c r="B11" s="3">
        <v>4</v>
      </c>
      <c r="C11" s="2" t="s">
        <v>43</v>
      </c>
      <c r="D11" s="7">
        <f>SUMIFS(QUANTITES!F:F,QUANTITES!B:B,LOTS!B11)</f>
        <v>30651</v>
      </c>
      <c r="E11" s="46">
        <f t="shared" si="0"/>
        <v>122604</v>
      </c>
    </row>
    <row r="12" spans="1:5" s="4" customFormat="1" x14ac:dyDescent="0.25">
      <c r="A12" s="17"/>
      <c r="C12" s="17"/>
      <c r="D12" s="16">
        <f>SUBTOTAL(9,Tableau3[QUANTITE TOTALE
ESTIMATIVE])</f>
        <v>43277</v>
      </c>
      <c r="E12" s="16">
        <f>SUBTOTAL(9,Tableau3[QUANTITE TOTALE
MAXIMALE
(coefficient 4)])</f>
        <v>173108</v>
      </c>
    </row>
  </sheetData>
  <sheetProtection algorithmName="SHA-512" hashValue="AzYnea9Wfc6KNNoAuMOv1ozoyhfI0GZSvP2XgGrV4kJqWhdzCfGm3ezZQ/DlBjRryD09Zwt8+LERttaLdabccQ==" saltValue="FrwHPOGI5qY03AJ/IAcYgw==" spinCount="100000" sheet="1" objects="1" scenarios="1" formatCells="0" formatColumns="0" formatRows="0" sort="0" autoFilter="0"/>
  <protectedRanges>
    <protectedRange algorithmName="SHA-512" hashValue="0ocYbuULVL7HEZdGlKYE334mJt/zbE4VOu49DvJfHRwf2hvBLlpAg91qEk+AgGd30/E8gYT12GjTATq1UR3eVQ==" saltValue="U6Q1PESzlfhJK8YDPbiWSQ==" spinCount="100000" sqref="A6:XFD1048576 A1:XFD5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2025-11-05T11:45:53Z</dcterms:modified>
</cp:coreProperties>
</file>